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135" windowWidth="11520" windowHeight="6675"/>
  </bookViews>
  <sheets>
    <sheet name="Abstellplatz-Berechnung" sheetId="1" r:id="rId1"/>
    <sheet name="Tabelle3" sheetId="2" r:id="rId2"/>
    <sheet name="Tabelle4" sheetId="3" r:id="rId3"/>
    <sheet name="Tabelle5" sheetId="4" r:id="rId4"/>
    <sheet name="Tabelle6" sheetId="5" r:id="rId5"/>
    <sheet name="Tabelle7" sheetId="6" r:id="rId6"/>
    <sheet name="Tabelle8" sheetId="7" r:id="rId7"/>
    <sheet name="Tabelle9" sheetId="8" r:id="rId8"/>
    <sheet name="Tabelle10" sheetId="9" r:id="rId9"/>
    <sheet name="Tabelle11" sheetId="10" r:id="rId10"/>
    <sheet name="Tabelle12" sheetId="11" r:id="rId11"/>
    <sheet name="Tabelle13" sheetId="12" r:id="rId12"/>
    <sheet name="Tabelle14" sheetId="13" r:id="rId13"/>
    <sheet name="Tabelle15" sheetId="14" r:id="rId14"/>
    <sheet name="Tabelle16" sheetId="15" r:id="rId15"/>
  </sheets>
  <definedNames>
    <definedName name="_xlnm.Print_Area" localSheetId="0">'Abstellplatz-Berechnung'!$A$1:$I$54</definedName>
  </definedNames>
  <calcPr calcId="125725"/>
</workbook>
</file>

<file path=xl/calcChain.xml><?xml version="1.0" encoding="utf-8"?>
<calcChain xmlns="http://schemas.openxmlformats.org/spreadsheetml/2006/main">
  <c r="D26" i="1"/>
  <c r="F35" l="1"/>
  <c r="H35" s="1"/>
  <c r="F36"/>
  <c r="H36" s="1"/>
  <c r="F37"/>
  <c r="H37" s="1"/>
  <c r="F34"/>
  <c r="H34" s="1"/>
  <c r="H33"/>
  <c r="D22"/>
  <c r="I5"/>
  <c r="H5"/>
  <c r="D20"/>
  <c r="D21"/>
  <c r="D23"/>
  <c r="D25"/>
  <c r="D24"/>
  <c r="H39" l="1"/>
  <c r="I6"/>
  <c r="H6"/>
  <c r="I12" l="1"/>
  <c r="I18" s="1"/>
  <c r="G20"/>
  <c r="H23"/>
  <c r="I23"/>
  <c r="G12"/>
  <c r="H12" s="1"/>
  <c r="H18" s="1"/>
  <c r="I11"/>
  <c r="I17" s="1"/>
  <c r="G11"/>
  <c r="H11" s="1"/>
  <c r="H17" s="1"/>
  <c r="H22" l="1"/>
  <c r="H26" s="1"/>
  <c r="H21"/>
  <c r="H25" s="1"/>
  <c r="I22"/>
  <c r="I26" s="1"/>
  <c r="I21"/>
  <c r="I25" s="1"/>
</calcChain>
</file>

<file path=xl/comments1.xml><?xml version="1.0" encoding="utf-8"?>
<comments xmlns="http://schemas.openxmlformats.org/spreadsheetml/2006/main">
  <authors>
    <author>Ein geschätzter Microsoft Office Anwender</author>
  </authors>
  <commentList>
    <comment ref="G4" authorId="0">
      <text>
        <r>
          <rPr>
            <sz val="8"/>
            <color indexed="81"/>
            <rFont val="Tahoma"/>
            <family val="2"/>
          </rPr>
          <t>Anzahl Wohnungen eingeben</t>
        </r>
      </text>
    </comment>
    <comment ref="C19" authorId="0">
      <text>
        <r>
          <rPr>
            <sz val="8"/>
            <color indexed="81"/>
            <rFont val="Tahoma"/>
            <family val="2"/>
          </rPr>
          <t>Jeweilige BGF eingeben</t>
        </r>
      </text>
    </comment>
  </commentList>
</comments>
</file>

<file path=xl/sharedStrings.xml><?xml version="1.0" encoding="utf-8"?>
<sst xmlns="http://schemas.openxmlformats.org/spreadsheetml/2006/main" count="78" uniqueCount="65">
  <si>
    <t>Baugesuch Nr.</t>
  </si>
  <si>
    <t>Bauherrschaft</t>
  </si>
  <si>
    <t>Abstellplätze für Wohnnutzung (Art. 51 BauV)</t>
  </si>
  <si>
    <t>PP-Berechnung Wohnungen</t>
  </si>
  <si>
    <t>Anzahl Wohnungen</t>
  </si>
  <si>
    <t>Anzahl</t>
  </si>
  <si>
    <t xml:space="preserve">Minimal </t>
  </si>
  <si>
    <t>Maximal</t>
  </si>
  <si>
    <t>1 bis 4 PP</t>
  </si>
  <si>
    <t>Total PP-Bedarf Wohnungen</t>
  </si>
  <si>
    <t>Abstellplätze für übrige Nutzungen (Art. 51 BauV)</t>
  </si>
  <si>
    <t>Städte und Agglomerationen</t>
  </si>
  <si>
    <t>Minimal</t>
  </si>
  <si>
    <t>PP-Berechnung übrige Nutzung</t>
  </si>
  <si>
    <t>Uebriger Kanton</t>
  </si>
  <si>
    <t>Bandbreite</t>
  </si>
  <si>
    <t>Städte</t>
  </si>
  <si>
    <t>n-Wert</t>
  </si>
  <si>
    <t>Restaurant</t>
  </si>
  <si>
    <t>übriger Kanton</t>
  </si>
  <si>
    <t>Einkaufen, Freizeit, Kultur</t>
  </si>
  <si>
    <t>Hotel</t>
  </si>
  <si>
    <t>Arbeiten, Gewerbe, Dienstleistung</t>
  </si>
  <si>
    <t>Spital, Heim</t>
  </si>
  <si>
    <t>Schule</t>
  </si>
  <si>
    <t>(0.6 x GF/n) + 5</t>
  </si>
  <si>
    <t>(0.45 x GF/n) -3</t>
  </si>
  <si>
    <t>(0.8 x GF/n) + 5</t>
  </si>
  <si>
    <t>(0.6 x GF/n) -3</t>
  </si>
  <si>
    <t>GF/n</t>
  </si>
  <si>
    <t>GF pro Nutzung</t>
  </si>
  <si>
    <t>Total GF/n</t>
  </si>
  <si>
    <t>Falls GF/n &gt;200, Grundbedarf</t>
  </si>
  <si>
    <t>PP für Wohnungen</t>
  </si>
  <si>
    <t xml:space="preserve">Grosse Vorhaben Städte </t>
  </si>
  <si>
    <t>Grosse Vorhaben übriger Kanton</t>
  </si>
  <si>
    <t>942/XXXX-XXXX</t>
  </si>
  <si>
    <t>1 bis 5 PP</t>
  </si>
  <si>
    <t>2 bis 7 PP</t>
  </si>
  <si>
    <t>ab 4</t>
  </si>
  <si>
    <t>0.5 bis 2 PP je Wohnung</t>
  </si>
  <si>
    <t>Parkplätze</t>
  </si>
  <si>
    <t>Anzahl Wohnungen:</t>
  </si>
  <si>
    <t>Nutzung</t>
  </si>
  <si>
    <t>Bedarf</t>
  </si>
  <si>
    <t>GF bereinigt auf 100 m2</t>
  </si>
  <si>
    <t>Wohnen</t>
  </si>
  <si>
    <t>Arbeiten, Gewerbe, Dienstleistung, Hotel</t>
  </si>
  <si>
    <t>je 100 m2 GF: 2 VP</t>
  </si>
  <si>
    <t>Einkaufen, Freizeit, Kultur, Restaurant</t>
  </si>
  <si>
    <t>je 100 m2 GF: 3 VP</t>
  </si>
  <si>
    <t>je 100 m2 GF: 1</t>
  </si>
  <si>
    <t>Schulen</t>
  </si>
  <si>
    <t>je 100 m2 GF: 10</t>
  </si>
  <si>
    <t>Im Projekt nachgewiesen</t>
  </si>
  <si>
    <t>Berechnung Motorfahrzeug-Parkplätze nach Art. 49 ff BauV</t>
  </si>
  <si>
    <t>Berechnung der Veloabstellplätze nach Art. 54 ff BauV.</t>
  </si>
  <si>
    <t>je Wohnung 2 Stk.</t>
  </si>
  <si>
    <t>Anzahl Whg/GF</t>
  </si>
  <si>
    <t xml:space="preserve"> Wohnungsgrösse nicht relevant</t>
  </si>
  <si>
    <t>TOTAL Motorfahrzeug PP-Bedarf des Projektes</t>
  </si>
  <si>
    <t xml:space="preserve">TOTAL Bedarf an Velo/Mofa - Plätzen </t>
  </si>
  <si>
    <t>Die Hälfte davon ist zu überdachen!</t>
  </si>
  <si>
    <t xml:space="preserve"> Motorfahrzeug-Parkplätze</t>
  </si>
  <si>
    <t>Velo/Mofa - Abstellplätze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</si>
</sst>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</xf>
    <xf numFmtId="1" fontId="1" fillId="0" borderId="0" xfId="0" applyNumberFormat="1" applyFont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</xf>
    <xf numFmtId="164" fontId="4" fillId="0" borderId="0" xfId="0" applyNumberFormat="1" applyFont="1" applyAlignment="1">
      <alignment horizontal="left"/>
    </xf>
    <xf numFmtId="0" fontId="1" fillId="0" borderId="0" xfId="0" applyFont="1" applyBorder="1" applyAlignment="1" applyProtection="1">
      <alignment horizontal="left"/>
    </xf>
    <xf numFmtId="164" fontId="4" fillId="0" borderId="1" xfId="0" applyNumberFormat="1" applyFont="1" applyFill="1" applyBorder="1" applyAlignment="1" applyProtection="1">
      <alignment horizontal="left"/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2" fontId="4" fillId="0" borderId="1" xfId="0" applyNumberFormat="1" applyFont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" fontId="1" fillId="2" borderId="0" xfId="0" applyNumberFormat="1" applyFont="1" applyFill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</xf>
    <xf numFmtId="164" fontId="1" fillId="0" borderId="4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left"/>
      <protection hidden="1"/>
    </xf>
    <xf numFmtId="0" fontId="4" fillId="0" borderId="0" xfId="0" applyFont="1" applyAlignment="1" applyProtection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0" fillId="0" borderId="0" xfId="0"/>
    <xf numFmtId="0" fontId="6" fillId="0" borderId="0" xfId="0" applyFont="1"/>
    <xf numFmtId="0" fontId="1" fillId="3" borderId="1" xfId="0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>
      <alignment horizontal="left"/>
      <protection hidden="1"/>
    </xf>
    <xf numFmtId="164" fontId="1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 applyProtection="1">
      <alignment horizontal="left"/>
      <protection hidden="1"/>
    </xf>
    <xf numFmtId="0" fontId="4" fillId="0" borderId="7" xfId="0" applyFont="1" applyBorder="1" applyAlignment="1">
      <alignment horizontal="left"/>
    </xf>
    <xf numFmtId="0" fontId="1" fillId="2" borderId="1" xfId="1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left"/>
    </xf>
    <xf numFmtId="0" fontId="0" fillId="4" borderId="6" xfId="0" applyFill="1" applyBorder="1"/>
    <xf numFmtId="0" fontId="1" fillId="3" borderId="5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1" fontId="1" fillId="3" borderId="6" xfId="0" applyNumberFormat="1" applyFont="1" applyFill="1" applyBorder="1" applyAlignment="1" applyProtection="1">
      <alignment horizontal="left"/>
      <protection hidden="1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4" borderId="1" xfId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3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/>
    <xf numFmtId="0" fontId="1" fillId="0" borderId="5" xfId="0" applyFont="1" applyBorder="1" applyAlignment="1" applyProtection="1">
      <alignment horizontal="left"/>
    </xf>
    <xf numFmtId="0" fontId="1" fillId="2" borderId="5" xfId="1" applyFont="1" applyFill="1" applyBorder="1" applyAlignment="1">
      <alignment horizontal="left" vertical="top"/>
    </xf>
    <xf numFmtId="0" fontId="1" fillId="2" borderId="6" xfId="1" applyFont="1" applyFill="1" applyBorder="1" applyAlignment="1">
      <alignment horizontal="left" vertical="top"/>
    </xf>
    <xf numFmtId="0" fontId="1" fillId="2" borderId="1" xfId="1" applyFont="1" applyFill="1" applyBorder="1" applyAlignment="1">
      <alignment vertical="top"/>
    </xf>
    <xf numFmtId="0" fontId="6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164" fontId="4" fillId="0" borderId="6" xfId="0" applyNumberFormat="1" applyFont="1" applyBorder="1" applyAlignment="1" applyProtection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showZeros="0" tabSelected="1" zoomScaleNormal="148" workbookViewId="0">
      <selection activeCell="D26" sqref="D26"/>
    </sheetView>
  </sheetViews>
  <sheetFormatPr baseColWidth="10" defaultRowHeight="12.75"/>
  <cols>
    <col min="1" max="1" width="28.85546875" customWidth="1"/>
    <col min="2" max="2" width="11.42578125" customWidth="1"/>
    <col min="3" max="3" width="14.42578125" customWidth="1"/>
    <col min="4" max="4" width="8.7109375" customWidth="1"/>
    <col min="5" max="5" width="15.140625" bestFit="1" customWidth="1"/>
    <col min="6" max="6" width="30.42578125" customWidth="1"/>
    <col min="7" max="7" width="7.28515625" bestFit="1" customWidth="1"/>
    <col min="8" max="9" width="8.85546875" bestFit="1" customWidth="1"/>
  </cols>
  <sheetData>
    <row r="1" spans="1:9" s="1" customFormat="1" ht="18">
      <c r="A1" s="75" t="s">
        <v>55</v>
      </c>
      <c r="B1" s="75"/>
      <c r="C1" s="75"/>
      <c r="D1" s="75"/>
      <c r="E1" s="75"/>
      <c r="F1" s="75"/>
      <c r="G1" s="75"/>
      <c r="H1" s="75"/>
      <c r="I1" s="75"/>
    </row>
    <row r="2" spans="1:9" s="2" customFormat="1" ht="12.75" customHeight="1">
      <c r="A2" s="43"/>
      <c r="B2" s="43"/>
      <c r="C2" s="43"/>
      <c r="D2" s="43"/>
      <c r="E2" s="43"/>
      <c r="F2" s="4"/>
      <c r="G2" s="4"/>
      <c r="H2" s="4"/>
      <c r="I2" s="4"/>
    </row>
    <row r="3" spans="1:9" s="2" customFormat="1">
      <c r="A3" s="44" t="s">
        <v>0</v>
      </c>
      <c r="B3" s="3" t="s">
        <v>36</v>
      </c>
      <c r="C3" s="44"/>
      <c r="D3" s="44"/>
      <c r="E3" s="45"/>
      <c r="F3" s="31" t="s">
        <v>3</v>
      </c>
      <c r="G3" s="31"/>
      <c r="H3" s="32"/>
      <c r="I3" s="32"/>
    </row>
    <row r="4" spans="1:9" s="2" customFormat="1">
      <c r="A4" s="46" t="s">
        <v>1</v>
      </c>
      <c r="B4" s="47"/>
      <c r="C4" s="46"/>
      <c r="D4" s="46"/>
      <c r="E4" s="48"/>
      <c r="F4" s="12"/>
      <c r="G4" s="10" t="s">
        <v>5</v>
      </c>
      <c r="H4" s="12" t="s">
        <v>6</v>
      </c>
      <c r="I4" s="12" t="s">
        <v>7</v>
      </c>
    </row>
    <row r="5" spans="1:9" s="4" customFormat="1">
      <c r="F5" s="12" t="s">
        <v>42</v>
      </c>
      <c r="G5" s="8"/>
      <c r="H5" s="9" t="str">
        <f>IF($G$5=1,1,IF($G$5=2,1,IF($G$5=3,2,IF($G$5&gt;=4,G5*0.5,""))))</f>
        <v/>
      </c>
      <c r="I5" s="9" t="str">
        <f>IF($G$5=1,4,IF($G$5=2,5,IF($G$5=3,7,IF($G$5&gt;=4,G5*2,""))))</f>
        <v/>
      </c>
    </row>
    <row r="6" spans="1:9" s="4" customFormat="1" ht="12.75" customHeight="1">
      <c r="A6" s="27" t="s">
        <v>2</v>
      </c>
      <c r="B6" s="28"/>
      <c r="C6" s="28"/>
      <c r="D6" s="14"/>
      <c r="F6" s="12" t="s">
        <v>9</v>
      </c>
      <c r="G6" s="10"/>
      <c r="H6" s="35">
        <f>SUM(H5:H5)</f>
        <v>0</v>
      </c>
      <c r="I6" s="35">
        <f>SUM(I5:I5)</f>
        <v>0</v>
      </c>
    </row>
    <row r="7" spans="1:9" s="4" customFormat="1">
      <c r="A7" s="6" t="s">
        <v>4</v>
      </c>
      <c r="B7" s="6" t="s">
        <v>41</v>
      </c>
      <c r="C7" s="40"/>
      <c r="D7" s="17"/>
      <c r="F7" s="21"/>
      <c r="G7" s="13"/>
      <c r="H7" s="39"/>
      <c r="I7" s="39"/>
    </row>
    <row r="8" spans="1:9" s="4" customFormat="1">
      <c r="A8" s="6">
        <v>1</v>
      </c>
      <c r="B8" s="6" t="s">
        <v>8</v>
      </c>
      <c r="C8" s="40"/>
      <c r="D8" s="14"/>
      <c r="F8" s="14"/>
      <c r="G8" s="14"/>
      <c r="H8" s="14"/>
      <c r="I8" s="14"/>
    </row>
    <row r="9" spans="1:9" s="4" customFormat="1">
      <c r="A9" s="6">
        <v>2</v>
      </c>
      <c r="B9" s="6" t="s">
        <v>37</v>
      </c>
      <c r="C9" s="40"/>
      <c r="D9" s="14"/>
      <c r="F9" s="29" t="s">
        <v>13</v>
      </c>
      <c r="G9" s="29"/>
      <c r="H9" s="30"/>
      <c r="I9" s="30"/>
    </row>
    <row r="10" spans="1:9" s="4" customFormat="1" ht="13.5" customHeight="1">
      <c r="A10" s="6">
        <v>3</v>
      </c>
      <c r="B10" s="6" t="s">
        <v>38</v>
      </c>
      <c r="C10" s="40"/>
      <c r="D10" s="14"/>
      <c r="F10" s="78" t="s">
        <v>15</v>
      </c>
      <c r="G10" s="79"/>
      <c r="H10" s="12" t="s">
        <v>12</v>
      </c>
      <c r="I10" s="12" t="s">
        <v>7</v>
      </c>
    </row>
    <row r="11" spans="1:9" s="4" customFormat="1" ht="13.5" customHeight="1">
      <c r="A11" s="6" t="s">
        <v>39</v>
      </c>
      <c r="B11" s="6" t="s">
        <v>40</v>
      </c>
      <c r="C11" s="40"/>
      <c r="D11" s="14"/>
      <c r="F11" s="6" t="s">
        <v>16</v>
      </c>
      <c r="G11" s="15">
        <f>IF(D26=0,0,(0.45*D26)-3)</f>
        <v>0</v>
      </c>
      <c r="H11" s="16">
        <f>IF(G11&lt;0,1,G11)</f>
        <v>0</v>
      </c>
      <c r="I11" s="16">
        <f>IF(D26=0,0,(0.6*D26)+5)</f>
        <v>0</v>
      </c>
    </row>
    <row r="12" spans="1:9" s="4" customFormat="1" ht="13.5" customHeight="1">
      <c r="A12" s="36"/>
      <c r="B12" s="36"/>
      <c r="C12" s="36"/>
      <c r="D12" s="14"/>
      <c r="F12" s="6" t="s">
        <v>19</v>
      </c>
      <c r="G12" s="15">
        <f>IF(D26=0,0,(0.6*D26)-3)</f>
        <v>0</v>
      </c>
      <c r="H12" s="16">
        <f>IF(G12&lt;0,1,G12)</f>
        <v>0</v>
      </c>
      <c r="I12" s="16">
        <f>IF(D26=0,0,(0.8*D26)+5)</f>
        <v>0</v>
      </c>
    </row>
    <row r="13" spans="1:9" s="4" customFormat="1" ht="13.5" customHeight="1">
      <c r="A13" s="27" t="s">
        <v>10</v>
      </c>
      <c r="B13" s="27"/>
      <c r="C13" s="27"/>
      <c r="D13" s="14"/>
      <c r="F13" s="17"/>
      <c r="G13" s="41"/>
      <c r="H13" s="42"/>
      <c r="I13" s="42"/>
    </row>
    <row r="14" spans="1:9" s="4" customFormat="1" ht="13.5" customHeight="1">
      <c r="A14" s="6" t="s">
        <v>11</v>
      </c>
      <c r="B14" s="6" t="s">
        <v>7</v>
      </c>
      <c r="C14" s="6" t="s">
        <v>25</v>
      </c>
      <c r="D14" s="14"/>
      <c r="F14" s="17"/>
      <c r="G14" s="41"/>
      <c r="H14" s="42"/>
      <c r="I14" s="42"/>
    </row>
    <row r="15" spans="1:9" s="4" customFormat="1" ht="13.5" customHeight="1">
      <c r="A15" s="6"/>
      <c r="B15" s="6" t="s">
        <v>12</v>
      </c>
      <c r="C15" s="6" t="s">
        <v>26</v>
      </c>
      <c r="D15" s="14"/>
      <c r="F15" s="17"/>
      <c r="G15" s="17"/>
      <c r="H15" s="18"/>
      <c r="I15" s="18"/>
    </row>
    <row r="16" spans="1:9" s="4" customFormat="1" ht="13.5" customHeight="1">
      <c r="A16" s="6" t="s">
        <v>14</v>
      </c>
      <c r="B16" s="6" t="s">
        <v>7</v>
      </c>
      <c r="C16" s="6" t="s">
        <v>27</v>
      </c>
      <c r="F16" s="19" t="s">
        <v>60</v>
      </c>
      <c r="G16" s="19"/>
      <c r="H16" s="33"/>
      <c r="I16" s="33"/>
    </row>
    <row r="17" spans="1:9" s="4" customFormat="1" ht="13.5" customHeight="1">
      <c r="A17" s="6"/>
      <c r="B17" s="6" t="s">
        <v>12</v>
      </c>
      <c r="C17" s="6" t="s">
        <v>28</v>
      </c>
      <c r="D17" s="13"/>
      <c r="F17" s="51" t="s">
        <v>16</v>
      </c>
      <c r="G17" s="51"/>
      <c r="H17" s="52" t="str">
        <f>IF($H$6&gt;0,(H6+H11),IF(H11&gt;0,(H6+H11),""))</f>
        <v/>
      </c>
      <c r="I17" s="52" t="str">
        <f>IF($H$6&gt;0,(I6+I11),IF(I11&gt;0,(I6+I11),""))</f>
        <v/>
      </c>
    </row>
    <row r="18" spans="1:9" s="4" customFormat="1" ht="13.5" customHeight="1">
      <c r="A18" s="34"/>
      <c r="B18" s="36"/>
      <c r="C18" s="36"/>
      <c r="D18" s="14"/>
      <c r="E18" s="5"/>
      <c r="F18" s="51" t="s">
        <v>19</v>
      </c>
      <c r="G18" s="51"/>
      <c r="H18" s="52" t="str">
        <f>IF($H$6&gt;0,(H6+H12),IF(H12&gt;0,(H6+H12),""))</f>
        <v/>
      </c>
      <c r="I18" s="52" t="str">
        <f>IF($H$6&gt;0,(I6+I12),IF(I12&gt;0,(I6+I12),""))</f>
        <v/>
      </c>
    </row>
    <row r="19" spans="1:9" s="4" customFormat="1">
      <c r="A19" s="6" t="s">
        <v>43</v>
      </c>
      <c r="B19" s="6" t="s">
        <v>17</v>
      </c>
      <c r="C19" s="6" t="s">
        <v>30</v>
      </c>
      <c r="D19" s="7" t="s">
        <v>29</v>
      </c>
      <c r="F19" s="11"/>
      <c r="G19" s="11"/>
    </row>
    <row r="20" spans="1:9" s="4" customFormat="1">
      <c r="A20" s="6" t="s">
        <v>18</v>
      </c>
      <c r="B20" s="6">
        <v>15</v>
      </c>
      <c r="C20" s="25"/>
      <c r="D20" s="26">
        <f t="shared" ref="D20:D25" si="0">SUM(C20/B20)</f>
        <v>0</v>
      </c>
      <c r="F20" s="71" t="s">
        <v>32</v>
      </c>
      <c r="G20" s="86" t="str">
        <f>IF(D26&gt;199.999,D26*0.25+50,"-")</f>
        <v>-</v>
      </c>
      <c r="H20" s="22"/>
      <c r="I20" s="22"/>
    </row>
    <row r="21" spans="1:9" s="5" customFormat="1">
      <c r="A21" s="6" t="s">
        <v>20</v>
      </c>
      <c r="B21" s="6">
        <v>20</v>
      </c>
      <c r="C21" s="25"/>
      <c r="D21" s="26">
        <f t="shared" si="0"/>
        <v>0</v>
      </c>
      <c r="E21" s="4"/>
      <c r="F21" s="80" t="s">
        <v>16</v>
      </c>
      <c r="G21" s="81"/>
      <c r="H21" s="24" t="str">
        <f>G20</f>
        <v>-</v>
      </c>
      <c r="I21" s="24" t="str">
        <f>IF(G20&lt;125,125,IF(G20&gt;=125,G20,""))</f>
        <v>-</v>
      </c>
    </row>
    <row r="22" spans="1:9" s="4" customFormat="1">
      <c r="A22" s="6" t="s">
        <v>21</v>
      </c>
      <c r="B22" s="6">
        <v>30</v>
      </c>
      <c r="C22" s="25"/>
      <c r="D22" s="26">
        <f t="shared" si="0"/>
        <v>0</v>
      </c>
      <c r="F22" s="82" t="s">
        <v>19</v>
      </c>
      <c r="G22" s="83"/>
      <c r="H22" s="24" t="str">
        <f>IF(G20&lt;117,117,G20)</f>
        <v>-</v>
      </c>
      <c r="I22" s="24" t="str">
        <f>IF(G20&lt;165,165,IF(G20&gt;=165,G20,""))</f>
        <v>-</v>
      </c>
    </row>
    <row r="23" spans="1:9" s="4" customFormat="1">
      <c r="A23" s="6" t="s">
        <v>22</v>
      </c>
      <c r="B23" s="6">
        <v>50</v>
      </c>
      <c r="C23" s="25"/>
      <c r="D23" s="26">
        <f t="shared" si="0"/>
        <v>0</v>
      </c>
      <c r="F23" s="84" t="s">
        <v>33</v>
      </c>
      <c r="G23" s="85"/>
      <c r="H23" s="24" t="str">
        <f>IF(D26&gt;199.999,H6,"-")</f>
        <v>-</v>
      </c>
      <c r="I23" s="24" t="str">
        <f>IF(D26&gt;199.999,I6,"-")</f>
        <v>-</v>
      </c>
    </row>
    <row r="24" spans="1:9" s="4" customFormat="1">
      <c r="A24" s="6" t="s">
        <v>23</v>
      </c>
      <c r="B24" s="6">
        <v>100</v>
      </c>
      <c r="C24" s="25"/>
      <c r="D24" s="26">
        <f t="shared" si="0"/>
        <v>0</v>
      </c>
      <c r="F24" s="36"/>
      <c r="G24" s="37"/>
      <c r="H24" s="38"/>
      <c r="I24" s="38"/>
    </row>
    <row r="25" spans="1:9" s="4" customFormat="1">
      <c r="A25" s="6" t="s">
        <v>24</v>
      </c>
      <c r="B25" s="6">
        <v>120</v>
      </c>
      <c r="C25" s="25"/>
      <c r="D25" s="26">
        <f t="shared" si="0"/>
        <v>0</v>
      </c>
      <c r="F25" s="76" t="s">
        <v>34</v>
      </c>
      <c r="G25" s="77"/>
      <c r="H25" s="53">
        <f>SUM(H21,H23)</f>
        <v>0</v>
      </c>
      <c r="I25" s="53">
        <f>SUM(I21,I23)</f>
        <v>0</v>
      </c>
    </row>
    <row r="26" spans="1:9" s="4" customFormat="1">
      <c r="A26" s="11" t="s">
        <v>31</v>
      </c>
      <c r="B26" s="11"/>
      <c r="D26" s="54">
        <f>SUM(D20:D25)</f>
        <v>0</v>
      </c>
      <c r="F26" s="76" t="s">
        <v>35</v>
      </c>
      <c r="G26" s="77"/>
      <c r="H26" s="53">
        <f>SUM(H22,H23)</f>
        <v>0</v>
      </c>
      <c r="I26" s="53">
        <f>SUM(I22,I23)</f>
        <v>0</v>
      </c>
    </row>
    <row r="27" spans="1:9" s="4" customFormat="1"/>
    <row r="28" spans="1:9" s="4" customFormat="1">
      <c r="A28" s="5" t="s">
        <v>54</v>
      </c>
      <c r="B28" s="55"/>
      <c r="C28" s="4" t="s">
        <v>63</v>
      </c>
      <c r="F28" s="5"/>
      <c r="G28" s="14"/>
      <c r="H28" s="13"/>
    </row>
    <row r="29" spans="1:9" s="4" customFormat="1">
      <c r="F29" s="49"/>
      <c r="G29" s="49"/>
      <c r="H29"/>
      <c r="I29"/>
    </row>
    <row r="30" spans="1:9" s="4" customFormat="1" ht="15.75">
      <c r="A30" s="50" t="s">
        <v>56</v>
      </c>
      <c r="B30" s="49"/>
      <c r="C30" s="49"/>
      <c r="D30" s="49"/>
      <c r="F30" s="49"/>
      <c r="G30" s="49"/>
      <c r="H30"/>
      <c r="I30"/>
    </row>
    <row r="31" spans="1:9" s="4" customFormat="1">
      <c r="A31" s="49"/>
      <c r="B31" s="49"/>
      <c r="C31" s="49"/>
      <c r="D31" s="49"/>
      <c r="F31" s="49"/>
      <c r="G31" s="49"/>
      <c r="H31"/>
      <c r="I31"/>
    </row>
    <row r="32" spans="1:9" s="4" customFormat="1" ht="13.5" customHeight="1">
      <c r="A32" s="74" t="s">
        <v>43</v>
      </c>
      <c r="B32" s="74"/>
      <c r="C32" s="72" t="s">
        <v>44</v>
      </c>
      <c r="D32" s="73"/>
      <c r="E32" s="56" t="s">
        <v>58</v>
      </c>
      <c r="F32" s="57" t="s">
        <v>45</v>
      </c>
      <c r="G32" s="58"/>
      <c r="H32" s="66" t="s">
        <v>44</v>
      </c>
      <c r="I32" s="59"/>
    </row>
    <row r="33" spans="1:10" s="4" customFormat="1" ht="13.5" customHeight="1">
      <c r="A33" s="63" t="s">
        <v>46</v>
      </c>
      <c r="B33" s="64"/>
      <c r="C33" s="7" t="s">
        <v>57</v>
      </c>
      <c r="D33" s="63"/>
      <c r="E33" s="64"/>
      <c r="F33" s="64" t="s">
        <v>59</v>
      </c>
      <c r="G33" s="63"/>
      <c r="H33" s="67">
        <f>E33*2</f>
        <v>0</v>
      </c>
      <c r="I33" s="63"/>
      <c r="J33" s="20"/>
    </row>
    <row r="34" spans="1:10" s="4" customFormat="1" ht="13.5" customHeight="1">
      <c r="A34" s="63" t="s">
        <v>47</v>
      </c>
      <c r="B34" s="63"/>
      <c r="C34" s="63" t="s">
        <v>48</v>
      </c>
      <c r="D34" s="63"/>
      <c r="E34" s="64"/>
      <c r="F34" s="63">
        <f>ROUNDDOWN(E34,-2)</f>
        <v>0</v>
      </c>
      <c r="G34" s="63">
        <v>0</v>
      </c>
      <c r="H34" s="67">
        <f>F34*2*0.01</f>
        <v>0</v>
      </c>
      <c r="I34" s="63"/>
    </row>
    <row r="35" spans="1:10" s="4" customFormat="1">
      <c r="A35" s="63" t="s">
        <v>49</v>
      </c>
      <c r="B35" s="63"/>
      <c r="C35" s="63" t="s">
        <v>50</v>
      </c>
      <c r="D35" s="63"/>
      <c r="E35" s="65"/>
      <c r="F35" s="63">
        <f t="shared" ref="F35:F37" si="1">ROUNDDOWN(E35,-2)</f>
        <v>0</v>
      </c>
      <c r="G35" s="63">
        <v>0</v>
      </c>
      <c r="H35" s="67">
        <f>F35*3*0.01</f>
        <v>0</v>
      </c>
      <c r="I35" s="63"/>
    </row>
    <row r="36" spans="1:10" s="4" customFormat="1" ht="13.5" customHeight="1">
      <c r="A36" s="63" t="s">
        <v>23</v>
      </c>
      <c r="B36" s="63"/>
      <c r="C36" s="63" t="s">
        <v>51</v>
      </c>
      <c r="D36" s="63"/>
      <c r="E36" s="65"/>
      <c r="F36" s="63">
        <f t="shared" si="1"/>
        <v>0</v>
      </c>
      <c r="G36" s="63">
        <v>0</v>
      </c>
      <c r="H36" s="67">
        <f>F36*1*0.01</f>
        <v>0</v>
      </c>
      <c r="I36" s="63"/>
    </row>
    <row r="37" spans="1:10" s="4" customFormat="1">
      <c r="A37" s="63" t="s">
        <v>52</v>
      </c>
      <c r="B37" s="63"/>
      <c r="C37" s="63" t="s">
        <v>53</v>
      </c>
      <c r="D37" s="63"/>
      <c r="E37" s="65"/>
      <c r="F37" s="63">
        <f t="shared" si="1"/>
        <v>0</v>
      </c>
      <c r="G37" s="63"/>
      <c r="H37" s="67">
        <f>F37*10*0.01</f>
        <v>0</v>
      </c>
      <c r="I37" s="63"/>
    </row>
    <row r="38" spans="1:10" s="4" customFormat="1">
      <c r="A38" s="49"/>
      <c r="B38" s="49"/>
      <c r="C38" s="49"/>
      <c r="D38" s="49"/>
      <c r="E38" s="49"/>
      <c r="F38" s="49"/>
      <c r="G38" s="49">
        <v>0</v>
      </c>
      <c r="H38" s="68"/>
      <c r="I38"/>
    </row>
    <row r="39" spans="1:10" s="4" customFormat="1">
      <c r="A39" s="49"/>
      <c r="B39" s="49"/>
      <c r="C39" s="49"/>
      <c r="D39" s="49"/>
      <c r="E39" s="49"/>
      <c r="F39" s="60" t="s">
        <v>61</v>
      </c>
      <c r="G39" s="61"/>
      <c r="H39" s="69">
        <f>SUM(H33:H38)</f>
        <v>0</v>
      </c>
      <c r="I39" s="62"/>
      <c r="J39" s="23"/>
    </row>
    <row r="40" spans="1:10" s="4" customFormat="1">
      <c r="A40" s="5" t="s">
        <v>54</v>
      </c>
      <c r="B40" s="55"/>
      <c r="C40" s="4" t="s">
        <v>64</v>
      </c>
      <c r="D40" s="49"/>
      <c r="E40" s="49"/>
      <c r="F40" s="70" t="s">
        <v>62</v>
      </c>
      <c r="G40" s="49"/>
      <c r="H40"/>
      <c r="I40"/>
    </row>
    <row r="41" spans="1:10" s="4" customFormat="1">
      <c r="A41" s="49"/>
      <c r="B41" s="49"/>
      <c r="C41" s="49"/>
      <c r="D41" s="49"/>
      <c r="E41" s="49"/>
      <c r="F41" s="49"/>
      <c r="G41" s="49"/>
      <c r="H41"/>
      <c r="I41"/>
    </row>
    <row r="42" spans="1:10" s="4" customFormat="1">
      <c r="A42" s="49"/>
      <c r="B42" s="49"/>
      <c r="C42" s="49"/>
      <c r="D42" s="49"/>
      <c r="E42" s="49"/>
      <c r="F42" s="49"/>
      <c r="G42" s="49"/>
      <c r="H42"/>
      <c r="I42"/>
    </row>
    <row r="43" spans="1:10" s="4" customFormat="1">
      <c r="A43" s="49"/>
      <c r="B43" s="49"/>
      <c r="C43" s="49"/>
      <c r="D43" s="49"/>
      <c r="E43" s="49"/>
      <c r="F43"/>
      <c r="G43"/>
      <c r="H43"/>
      <c r="I43"/>
    </row>
    <row r="44" spans="1:10" s="4" customFormat="1">
      <c r="A44" s="49"/>
      <c r="B44" s="49"/>
      <c r="C44" s="49"/>
      <c r="D44" s="49"/>
      <c r="E44" s="49"/>
      <c r="F44"/>
      <c r="G44"/>
      <c r="H44"/>
      <c r="I44"/>
    </row>
    <row r="45" spans="1:10" s="4" customFormat="1">
      <c r="A45"/>
      <c r="B45"/>
      <c r="C45"/>
      <c r="D45"/>
      <c r="E45" s="49"/>
      <c r="F45"/>
      <c r="G45"/>
      <c r="H45"/>
      <c r="I45"/>
    </row>
    <row r="46" spans="1:10" s="4" customFormat="1">
      <c r="A46"/>
      <c r="B46"/>
      <c r="C46"/>
      <c r="D46"/>
      <c r="E46"/>
      <c r="F46"/>
      <c r="G46"/>
      <c r="H46"/>
      <c r="I46"/>
    </row>
  </sheetData>
  <mergeCells count="9">
    <mergeCell ref="C32:D32"/>
    <mergeCell ref="A32:B32"/>
    <mergeCell ref="A1:I1"/>
    <mergeCell ref="F25:G25"/>
    <mergeCell ref="F10:G10"/>
    <mergeCell ref="F26:G26"/>
    <mergeCell ref="F21:G21"/>
    <mergeCell ref="F22:G22"/>
    <mergeCell ref="F23:G23"/>
  </mergeCells>
  <phoneticPr fontId="0" type="noConversion"/>
  <pageMargins left="0.59055118110236227" right="0.59055118110236227" top="0.39370078740157483" bottom="0.59055118110236227" header="0.51181102362204722" footer="0.86614173228346458"/>
  <pageSetup paperSize="9" orientation="landscape" verticalDpi="300" r:id="rId1"/>
  <headerFooter alignWithMargins="0">
    <oddFooter>&amp;R&amp;9&amp;D</oddFooter>
  </headerFooter>
  <colBreaks count="1" manualBreakCount="1">
    <brk id="9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Abstellplatz-Berechnung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'Abstellplatz-Berechnung'!Druckbereich</vt:lpstr>
    </vt:vector>
  </TitlesOfParts>
  <Company>JGK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</dc:creator>
  <cp:lastModifiedBy>Alois</cp:lastModifiedBy>
  <cp:lastPrinted>2014-08-03T21:27:40Z</cp:lastPrinted>
  <dcterms:created xsi:type="dcterms:W3CDTF">2000-03-16T13:20:13Z</dcterms:created>
  <dcterms:modified xsi:type="dcterms:W3CDTF">2014-12-01T23:36:33Z</dcterms:modified>
</cp:coreProperties>
</file>